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ntschoolsinternational.sharepoint.com/sites/SHARED/Shared Documents/Board of Directors Materials/Board Meeting Agendas/2026 Board Meetings/June 2026/"/>
    </mc:Choice>
  </mc:AlternateContent>
  <xr:revisionPtr revIDLastSave="0" documentId="8_{F32613F9-7AFA-425E-9A4A-39D89FC086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" l="1"/>
  <c r="B79" i="1" s="1"/>
  <c r="B67" i="1"/>
  <c r="B69" i="1" s="1"/>
  <c r="C75" i="1"/>
  <c r="B58" i="1"/>
  <c r="B45" i="1"/>
  <c r="B44" i="1"/>
  <c r="C44" i="1"/>
  <c r="B43" i="1"/>
  <c r="B41" i="1"/>
  <c r="B10" i="1"/>
  <c r="B11" i="1"/>
  <c r="B12" i="1"/>
  <c r="B22" i="1"/>
  <c r="B47" i="1"/>
  <c r="B48" i="1"/>
  <c r="B49" i="1"/>
  <c r="B50" i="1"/>
  <c r="B51" i="1"/>
  <c r="B52" i="1"/>
  <c r="B53" i="1"/>
  <c r="B54" i="1"/>
  <c r="B55" i="1"/>
  <c r="B56" i="1"/>
  <c r="B57" i="1"/>
  <c r="B60" i="1"/>
  <c r="B61" i="1"/>
  <c r="B62" i="1"/>
  <c r="B63" i="1"/>
  <c r="B64" i="1"/>
  <c r="B65" i="1"/>
  <c r="B66" i="1"/>
  <c r="B68" i="1"/>
  <c r="B76" i="1"/>
  <c r="B78" i="1"/>
  <c r="B9" i="1"/>
  <c r="D83" i="1"/>
  <c r="C83" i="1"/>
  <c r="D78" i="1"/>
  <c r="C78" i="1"/>
  <c r="D74" i="1"/>
  <c r="C74" i="1"/>
  <c r="D69" i="1"/>
  <c r="C69" i="1"/>
  <c r="D58" i="1"/>
  <c r="C58" i="1"/>
  <c r="D45" i="1"/>
  <c r="C45" i="1"/>
  <c r="D44" i="1"/>
  <c r="D32" i="1"/>
  <c r="D38" i="1" s="1"/>
  <c r="C32" i="1"/>
  <c r="C38" i="1" s="1"/>
  <c r="D25" i="1"/>
  <c r="D26" i="1" s="1"/>
  <c r="C25" i="1"/>
  <c r="C26" i="1" s="1"/>
  <c r="D19" i="1"/>
  <c r="C19" i="1"/>
  <c r="D13" i="1"/>
  <c r="D20" i="1" s="1"/>
  <c r="C13" i="1"/>
  <c r="C20" i="1" s="1"/>
  <c r="B80" i="1" l="1"/>
  <c r="B75" i="1"/>
  <c r="B13" i="1"/>
  <c r="B20" i="1" s="1"/>
  <c r="B27" i="1" s="1"/>
  <c r="D75" i="1"/>
  <c r="C27" i="1"/>
  <c r="D27" i="1"/>
  <c r="C79" i="1"/>
  <c r="D79" i="1" l="1"/>
  <c r="D80" i="1" s="1"/>
  <c r="D84" i="1" s="1"/>
  <c r="C80" i="1"/>
  <c r="C84" i="1" l="1"/>
  <c r="B84" i="1"/>
</calcChain>
</file>

<file path=xl/sharedStrings.xml><?xml version="1.0" encoding="utf-8"?>
<sst xmlns="http://schemas.openxmlformats.org/spreadsheetml/2006/main" count="87" uniqueCount="87">
  <si>
    <t>Profit and Loss</t>
  </si>
  <si>
    <t>Tent Schools International</t>
  </si>
  <si>
    <t>Income</t>
  </si>
  <si>
    <t>5000 US Program Donations &amp; Grant -U</t>
  </si>
  <si>
    <t>5010 Print Solicitations</t>
  </si>
  <si>
    <t>5020 Digital Contributions</t>
  </si>
  <si>
    <t>5035 Product Revenue</t>
  </si>
  <si>
    <t>5075 Other Income</t>
  </si>
  <si>
    <t>Total for 5000 US Program Donations &amp; Grant -U</t>
  </si>
  <si>
    <t>5400 Endowment Activity</t>
  </si>
  <si>
    <t>5471 Contributions Jubilee Funds</t>
  </si>
  <si>
    <t>5415 Ordinary IncomeBarnabas (Net)</t>
  </si>
  <si>
    <t>5420 Rlzd Capital Gain (Loss)Barna</t>
  </si>
  <si>
    <t>5425 Change/Market Value  Barnabas</t>
  </si>
  <si>
    <t>Total for 5400 Endowment Activity</t>
  </si>
  <si>
    <t>Total for Income</t>
  </si>
  <si>
    <t>Cost of Goods Sold</t>
  </si>
  <si>
    <t>50000 *Cost of Goods Sold</t>
  </si>
  <si>
    <t>5903 Cost of Goods Sold</t>
  </si>
  <si>
    <t>5915 Credit Card Discounts and Fees</t>
  </si>
  <si>
    <t>Total for 50000 *Cost of Goods Sold</t>
  </si>
  <si>
    <t>Total for Cost of Goods Sold</t>
  </si>
  <si>
    <t>Gross Profit</t>
  </si>
  <si>
    <t>Expenses</t>
  </si>
  <si>
    <t>6000 Fundraiser Disbursement - TR</t>
  </si>
  <si>
    <t>6001 Lebanon</t>
  </si>
  <si>
    <t>6001.4 Lebanon Special Project</t>
  </si>
  <si>
    <t>Total for 6001 Lebanon</t>
  </si>
  <si>
    <t>6002 Jordan</t>
  </si>
  <si>
    <t>6003 Ukraine</t>
  </si>
  <si>
    <t>6004 Tanzania</t>
  </si>
  <si>
    <t>6110 Grant Disbursement</t>
  </si>
  <si>
    <t>6380 General</t>
  </si>
  <si>
    <t>Total for 6000 Fundraiser Disbursement - TR</t>
  </si>
  <si>
    <t>7000 Operations Expense</t>
  </si>
  <si>
    <t>7100 Salaries, Benefits and Taxes</t>
  </si>
  <si>
    <t>7103 Payroll Fees</t>
  </si>
  <si>
    <t>7111 Accountant</t>
  </si>
  <si>
    <t>Total for 7110 Contract Labor</t>
  </si>
  <si>
    <t>Total for 7100 Salaries, Benefits and Taxes</t>
  </si>
  <si>
    <t>7300 General &amp; Administrative</t>
  </si>
  <si>
    <t>7305 Bank &amp; Payroll Service Charges</t>
  </si>
  <si>
    <t>7308 Board Meetings &amp; Travel</t>
  </si>
  <si>
    <t>7310 Computer and Software</t>
  </si>
  <si>
    <t>7323 Fees and Licenses</t>
  </si>
  <si>
    <t>7330 Insurance(Casualty, Liab, Bldg</t>
  </si>
  <si>
    <t>7331 Work Comp Insurance</t>
  </si>
  <si>
    <t>7350 Office Supplies &amp; Stationery</t>
  </si>
  <si>
    <t>7338 Office Hospitality</t>
  </si>
  <si>
    <t>7340 Professional Fees</t>
  </si>
  <si>
    <t>7353 Other Furniture &amp; Equipment</t>
  </si>
  <si>
    <t>7390 Miscellaneous Expense</t>
  </si>
  <si>
    <t>Total for 7300 General &amp; Administrative</t>
  </si>
  <si>
    <t>7400 Development &amp; Communications</t>
  </si>
  <si>
    <t>7410 Advertising</t>
  </si>
  <si>
    <t>7416 Donor Development</t>
  </si>
  <si>
    <t>7420 Dues &amp; Subscriptions</t>
  </si>
  <si>
    <t>7425 Marketing</t>
  </si>
  <si>
    <t>7430 Meals &amp; Travellocal</t>
  </si>
  <si>
    <t>7455 Postage and Delivery  Miscel.</t>
  </si>
  <si>
    <t>7460 Printing and Mailings</t>
  </si>
  <si>
    <t>7470 Telephone</t>
  </si>
  <si>
    <t>7490 Websites and Domains</t>
  </si>
  <si>
    <t>Total for 7400 Development &amp; Communications</t>
  </si>
  <si>
    <t>7200 Building and Occupancy</t>
  </si>
  <si>
    <t>7280 Electricity</t>
  </si>
  <si>
    <t>7282 Heat</t>
  </si>
  <si>
    <t>7286 Water &amp; Sewer</t>
  </si>
  <si>
    <t>Total for 7200 Building and Occupancy</t>
  </si>
  <si>
    <t>Total for 7000 Operations Expense</t>
  </si>
  <si>
    <t>9200 Foundation Distributions</t>
  </si>
  <si>
    <t>9205 TSI Distributions</t>
  </si>
  <si>
    <t>Total for 9200 Foundation Distributions</t>
  </si>
  <si>
    <t>Total for Expenses</t>
  </si>
  <si>
    <t>Net Operating Income</t>
  </si>
  <si>
    <t>Other Income</t>
  </si>
  <si>
    <t>Other Expenses</t>
  </si>
  <si>
    <t>Net Other Income</t>
  </si>
  <si>
    <t>Net Income</t>
  </si>
  <si>
    <t>Distribution account</t>
  </si>
  <si>
    <t>Jul 1 2024 - Jun 30 2025</t>
  </si>
  <si>
    <t>Jul 1 2023 - Jun 30 2024 (PY)</t>
  </si>
  <si>
    <t>Budget FY 25-26</t>
  </si>
  <si>
    <t>Draft Budget</t>
  </si>
  <si>
    <t>7110 Wages</t>
  </si>
  <si>
    <t>NOTES</t>
  </si>
  <si>
    <t>intermedia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</si>
</sst>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1"/>
    <xf numFmtId="0" fontId="1" fillId="0" borderId="0"/>
    <xf numFmtId="0" fontId="1" fillId="0" borderId="2"/>
  </cellStyleXfs>
  <cellXfs count="31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 indent="2"/>
    </xf>
    <xf numFmtId="0" fontId="4" fillId="0" borderId="0" xfId="0" applyFont="1" applyAlignment="1">
      <alignment horizontal="left" wrapText="1" inden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3"/>
    </xf>
    <xf numFmtId="0" fontId="4" fillId="0" borderId="0" xfId="0" applyFont="1" applyAlignment="1">
      <alignment horizontal="left" wrapText="1" indent="2"/>
    </xf>
    <xf numFmtId="0" fontId="2" fillId="0" borderId="0" xfId="0" applyFont="1" applyAlignment="1">
      <alignment horizontal="left" wrapText="1" indent="4"/>
    </xf>
    <xf numFmtId="0" fontId="4" fillId="0" borderId="0" xfId="0" applyFont="1" applyAlignment="1">
      <alignment horizontal="left" wrapText="1" indent="3"/>
    </xf>
    <xf numFmtId="0" fontId="3" fillId="0" borderId="1" xfId="1" applyFont="1" applyAlignment="1">
      <alignment horizontal="center" wrapText="1"/>
    </xf>
    <xf numFmtId="4" fontId="2" fillId="0" borderId="0" xfId="0" applyNumberFormat="1" applyFont="1" applyAlignment="1">
      <alignment wrapText="1"/>
    </xf>
    <xf numFmtId="164" fontId="4" fillId="0" borderId="2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4" fontId="4" fillId="0" borderId="2" xfId="0" applyNumberFormat="1" applyFont="1" applyBorder="1" applyAlignment="1">
      <alignment wrapText="1"/>
    </xf>
    <xf numFmtId="0" fontId="3" fillId="0" borderId="3" xfId="1" applyFont="1" applyBorder="1" applyAlignment="1">
      <alignment horizontal="center" wrapText="1"/>
    </xf>
    <xf numFmtId="4" fontId="2" fillId="0" borderId="0" xfId="0" applyNumberFormat="1" applyFont="1" applyAlignment="1">
      <alignment horizontal="left" wrapText="1" indent="2"/>
    </xf>
    <xf numFmtId="4" fontId="4" fillId="0" borderId="0" xfId="0" applyNumberFormat="1" applyFont="1" applyAlignment="1">
      <alignment horizontal="left" wrapText="1" indent="2"/>
    </xf>
    <xf numFmtId="4" fontId="4" fillId="0" borderId="2" xfId="0" applyNumberFormat="1" applyFont="1" applyBorder="1" applyAlignment="1">
      <alignment horizontal="left" wrapText="1" indent="2"/>
    </xf>
    <xf numFmtId="4" fontId="2" fillId="0" borderId="2" xfId="0" applyNumberFormat="1" applyFont="1" applyBorder="1" applyAlignment="1">
      <alignment horizontal="left" wrapText="1" indent="2"/>
    </xf>
    <xf numFmtId="0" fontId="4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4" fontId="2" fillId="0" borderId="3" xfId="0" applyNumberFormat="1" applyFont="1" applyBorder="1" applyAlignment="1">
      <alignment horizontal="left" wrapText="1" indent="2"/>
    </xf>
    <xf numFmtId="0" fontId="3" fillId="0" borderId="0" xfId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left" wrapText="1" indent="2"/>
    </xf>
    <xf numFmtId="0" fontId="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4">
    <cellStyle name="GroupedCellStyle" xfId="2" xr:uid="{00000000-0005-0000-0000-000007000000}"/>
    <cellStyle name="HeaderCellStyle" xfId="1" xr:uid="{00000000-0005-0000-0000-000006000000}"/>
    <cellStyle name="Normal" xfId="0" builtinId="0"/>
    <cellStyle name="TotalCellStyle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3FEF-A70D-B944-82F4-C9836B181100}">
  <dimension ref="A1:E88"/>
  <sheetViews>
    <sheetView tabSelected="1" workbookViewId="0">
      <selection activeCell="B67" sqref="B67"/>
    </sheetView>
  </sheetViews>
  <sheetFormatPr defaultColWidth="11.25" defaultRowHeight="15.75" outlineLevelRow="4" x14ac:dyDescent="0.25"/>
  <cols>
    <col min="1" max="1" width="40.125" style="1" customWidth="1"/>
    <col min="2" max="2" width="12.625" style="1" bestFit="1" customWidth="1"/>
    <col min="3" max="3" width="17.875" style="1" bestFit="1" customWidth="1"/>
    <col min="4" max="4" width="21.5" style="1" bestFit="1" customWidth="1"/>
    <col min="5" max="9" width="26.625" customWidth="1"/>
  </cols>
  <sheetData>
    <row r="1" spans="1:5" ht="18" x14ac:dyDescent="0.25">
      <c r="A1" s="26" t="s">
        <v>0</v>
      </c>
      <c r="B1" s="26"/>
      <c r="C1" s="27"/>
      <c r="D1" s="27"/>
    </row>
    <row r="2" spans="1:5" x14ac:dyDescent="0.25">
      <c r="A2" s="28" t="s">
        <v>1</v>
      </c>
      <c r="B2" s="28"/>
      <c r="C2" s="27"/>
      <c r="D2" s="27"/>
    </row>
    <row r="3" spans="1:5" x14ac:dyDescent="0.25">
      <c r="A3" s="29" t="s">
        <v>83</v>
      </c>
      <c r="B3" s="29"/>
      <c r="C3" s="27"/>
      <c r="D3" s="27"/>
    </row>
    <row r="5" spans="1:5" ht="24.75" x14ac:dyDescent="0.25">
      <c r="A5" s="11" t="s">
        <v>79</v>
      </c>
      <c r="B5" s="16" t="s">
        <v>82</v>
      </c>
      <c r="C5" s="16" t="s">
        <v>80</v>
      </c>
      <c r="D5" s="16" t="s">
        <v>81</v>
      </c>
      <c r="E5" s="24" t="s">
        <v>85</v>
      </c>
    </row>
    <row r="6" spans="1:5" x14ac:dyDescent="0.25">
      <c r="C6" s="16"/>
      <c r="D6" s="11"/>
    </row>
    <row r="7" spans="1:5" x14ac:dyDescent="0.25">
      <c r="A7" s="2" t="s">
        <v>2</v>
      </c>
      <c r="B7" s="22"/>
    </row>
    <row r="8" spans="1:5" outlineLevel="1" x14ac:dyDescent="0.25">
      <c r="A8" s="3" t="s">
        <v>3</v>
      </c>
      <c r="B8" s="3"/>
      <c r="C8" s="12"/>
      <c r="D8" s="12"/>
    </row>
    <row r="9" spans="1:5" outlineLevel="2" x14ac:dyDescent="0.25">
      <c r="A9" s="4" t="s">
        <v>4</v>
      </c>
      <c r="B9" s="17">
        <f>AVERAGE(C9,D9)</f>
        <v>193979.5</v>
      </c>
      <c r="C9" s="12">
        <v>189841.75</v>
      </c>
      <c r="D9" s="12">
        <v>198117.25</v>
      </c>
    </row>
    <row r="10" spans="1:5" outlineLevel="2" x14ac:dyDescent="0.25">
      <c r="A10" s="4" t="s">
        <v>5</v>
      </c>
      <c r="B10" s="17">
        <f t="shared" ref="B10:B68" si="0">AVERAGE(C10,D10)</f>
        <v>42505.869999999995</v>
      </c>
      <c r="C10" s="12">
        <v>43371.74</v>
      </c>
      <c r="D10" s="12">
        <v>41640</v>
      </c>
    </row>
    <row r="11" spans="1:5" outlineLevel="2" x14ac:dyDescent="0.25">
      <c r="A11" s="4" t="s">
        <v>6</v>
      </c>
      <c r="B11" s="17">
        <f t="shared" si="0"/>
        <v>739.67499999999995</v>
      </c>
      <c r="C11" s="12">
        <v>648.05999999999995</v>
      </c>
      <c r="D11" s="12">
        <v>831.29</v>
      </c>
    </row>
    <row r="12" spans="1:5" outlineLevel="2" x14ac:dyDescent="0.25">
      <c r="A12" s="4" t="s">
        <v>7</v>
      </c>
      <c r="B12" s="17">
        <f t="shared" si="0"/>
        <v>2568.0299999999997</v>
      </c>
      <c r="C12" s="12">
        <v>2800</v>
      </c>
      <c r="D12" s="12">
        <v>2336.06</v>
      </c>
    </row>
    <row r="13" spans="1:5" outlineLevel="1" x14ac:dyDescent="0.25">
      <c r="A13" s="5" t="s">
        <v>8</v>
      </c>
      <c r="B13" s="19">
        <f t="shared" si="0"/>
        <v>239793.07500000001</v>
      </c>
      <c r="C13" s="13">
        <f>C8+C9+C10+C11+C12</f>
        <v>236661.55</v>
      </c>
      <c r="D13" s="13">
        <f>D8+D9+D10+D11+D12</f>
        <v>242924.6</v>
      </c>
    </row>
    <row r="14" spans="1:5" outlineLevel="1" x14ac:dyDescent="0.25">
      <c r="A14" s="3" t="s">
        <v>9</v>
      </c>
      <c r="B14" s="17"/>
      <c r="C14" s="12">
        <v>0</v>
      </c>
      <c r="D14" s="12">
        <v>0</v>
      </c>
    </row>
    <row r="15" spans="1:5" outlineLevel="2" x14ac:dyDescent="0.25">
      <c r="A15" s="4" t="s">
        <v>10</v>
      </c>
      <c r="B15" s="17">
        <v>0</v>
      </c>
      <c r="C15" s="12">
        <v>12000</v>
      </c>
      <c r="D15" s="14"/>
    </row>
    <row r="16" spans="1:5" outlineLevel="2" x14ac:dyDescent="0.25">
      <c r="A16" s="4" t="s">
        <v>11</v>
      </c>
      <c r="B16" s="17">
        <v>0</v>
      </c>
      <c r="C16" s="14"/>
      <c r="D16" s="12">
        <v>-34.54</v>
      </c>
    </row>
    <row r="17" spans="1:4" outlineLevel="2" x14ac:dyDescent="0.25">
      <c r="A17" s="4" t="s">
        <v>12</v>
      </c>
      <c r="B17" s="17">
        <v>0</v>
      </c>
      <c r="C17" s="14"/>
      <c r="D17" s="12">
        <v>54.96</v>
      </c>
    </row>
    <row r="18" spans="1:4" outlineLevel="2" x14ac:dyDescent="0.25">
      <c r="A18" s="4" t="s">
        <v>13</v>
      </c>
      <c r="B18" s="17">
        <v>0</v>
      </c>
      <c r="C18" s="14"/>
      <c r="D18" s="12">
        <v>258.92</v>
      </c>
    </row>
    <row r="19" spans="1:4" outlineLevel="1" x14ac:dyDescent="0.25">
      <c r="A19" s="5" t="s">
        <v>14</v>
      </c>
      <c r="B19" s="20">
        <v>0</v>
      </c>
      <c r="C19" s="13">
        <f>C14+C15+C16+C17+C18</f>
        <v>12000</v>
      </c>
      <c r="D19" s="13">
        <f>D14+D15+D16+D17+D18</f>
        <v>279.34000000000003</v>
      </c>
    </row>
    <row r="20" spans="1:4" x14ac:dyDescent="0.25">
      <c r="A20" s="6" t="s">
        <v>15</v>
      </c>
      <c r="B20" s="19">
        <f>SUM(B13+SUM(B15:B19))</f>
        <v>239793.07500000001</v>
      </c>
      <c r="C20" s="13">
        <f>C13+C19</f>
        <v>248661.55</v>
      </c>
      <c r="D20" s="13">
        <f>D13+D19</f>
        <v>243203.94</v>
      </c>
    </row>
    <row r="21" spans="1:4" x14ac:dyDescent="0.25">
      <c r="A21" s="2" t="s">
        <v>16</v>
      </c>
      <c r="B21" s="17"/>
    </row>
    <row r="22" spans="1:4" outlineLevel="1" x14ac:dyDescent="0.25">
      <c r="A22" s="3" t="s">
        <v>17</v>
      </c>
      <c r="B22" s="17">
        <f t="shared" si="0"/>
        <v>0</v>
      </c>
      <c r="C22" s="12">
        <v>0</v>
      </c>
      <c r="D22" s="12">
        <v>0</v>
      </c>
    </row>
    <row r="23" spans="1:4" outlineLevel="2" x14ac:dyDescent="0.25">
      <c r="A23" s="4" t="s">
        <v>18</v>
      </c>
      <c r="B23" s="17">
        <v>0</v>
      </c>
      <c r="C23" s="14"/>
      <c r="D23" s="12">
        <v>1.2</v>
      </c>
    </row>
    <row r="24" spans="1:4" outlineLevel="2" x14ac:dyDescent="0.25">
      <c r="A24" s="4" t="s">
        <v>19</v>
      </c>
      <c r="B24" s="17">
        <v>0</v>
      </c>
      <c r="C24" s="14"/>
      <c r="D24" s="12">
        <v>158.91</v>
      </c>
    </row>
    <row r="25" spans="1:4" outlineLevel="1" x14ac:dyDescent="0.25">
      <c r="A25" s="5" t="s">
        <v>20</v>
      </c>
      <c r="B25" s="23">
        <v>0</v>
      </c>
      <c r="C25" s="15">
        <f>C22+C23+C24</f>
        <v>0</v>
      </c>
      <c r="D25" s="13">
        <f>D22+D23+D24</f>
        <v>160.10999999999999</v>
      </c>
    </row>
    <row r="26" spans="1:4" x14ac:dyDescent="0.25">
      <c r="A26" s="6" t="s">
        <v>21</v>
      </c>
      <c r="B26" s="23">
        <v>0</v>
      </c>
      <c r="C26" s="15">
        <f>C25</f>
        <v>0</v>
      </c>
      <c r="D26" s="13">
        <f>D25</f>
        <v>160.10999999999999</v>
      </c>
    </row>
    <row r="27" spans="1:4" x14ac:dyDescent="0.25">
      <c r="A27" s="6" t="s">
        <v>22</v>
      </c>
      <c r="B27" s="18">
        <f>B20</f>
        <v>239793.07500000001</v>
      </c>
      <c r="C27" s="13">
        <f>C20-C26</f>
        <v>248661.55</v>
      </c>
      <c r="D27" s="13">
        <f>D20-D26</f>
        <v>243043.83000000002</v>
      </c>
    </row>
    <row r="28" spans="1:4" x14ac:dyDescent="0.25">
      <c r="A28" s="2" t="s">
        <v>23</v>
      </c>
      <c r="B28" s="17"/>
    </row>
    <row r="29" spans="1:4" outlineLevel="1" x14ac:dyDescent="0.25">
      <c r="A29" s="3" t="s">
        <v>24</v>
      </c>
      <c r="B29" s="17"/>
      <c r="C29" s="12"/>
      <c r="D29" s="12"/>
    </row>
    <row r="30" spans="1:4" outlineLevel="2" x14ac:dyDescent="0.25">
      <c r="A30" s="4" t="s">
        <v>25</v>
      </c>
      <c r="B30" s="17"/>
      <c r="C30" s="12">
        <v>35199</v>
      </c>
      <c r="D30" s="12">
        <v>0</v>
      </c>
    </row>
    <row r="31" spans="1:4" outlineLevel="3" x14ac:dyDescent="0.25">
      <c r="A31" s="7" t="s">
        <v>26</v>
      </c>
      <c r="B31" s="25"/>
      <c r="C31" s="14"/>
      <c r="D31" s="12">
        <v>3000</v>
      </c>
    </row>
    <row r="32" spans="1:4" outlineLevel="2" x14ac:dyDescent="0.25">
      <c r="A32" s="8" t="s">
        <v>27</v>
      </c>
      <c r="B32" s="17">
        <v>24000</v>
      </c>
      <c r="C32" s="13">
        <f>C30+C31</f>
        <v>35199</v>
      </c>
      <c r="D32" s="13">
        <f>D30+D31</f>
        <v>3000</v>
      </c>
    </row>
    <row r="33" spans="1:4" outlineLevel="2" x14ac:dyDescent="0.25">
      <c r="A33" s="4" t="s">
        <v>28</v>
      </c>
      <c r="B33" s="17">
        <v>8000</v>
      </c>
      <c r="C33" s="12">
        <v>14973</v>
      </c>
      <c r="D33" s="14"/>
    </row>
    <row r="34" spans="1:4" outlineLevel="2" x14ac:dyDescent="0.25">
      <c r="A34" s="4" t="s">
        <v>29</v>
      </c>
      <c r="B34" s="17"/>
      <c r="C34" s="12">
        <v>4285</v>
      </c>
      <c r="D34" s="14"/>
    </row>
    <row r="35" spans="1:4" outlineLevel="2" x14ac:dyDescent="0.25">
      <c r="A35" s="4" t="s">
        <v>30</v>
      </c>
      <c r="B35" s="17"/>
      <c r="C35" s="12">
        <v>3500</v>
      </c>
      <c r="D35" s="14"/>
    </row>
    <row r="36" spans="1:4" outlineLevel="2" x14ac:dyDescent="0.25">
      <c r="A36" s="4" t="s">
        <v>31</v>
      </c>
      <c r="B36" s="17"/>
      <c r="C36" s="14"/>
      <c r="D36" s="12">
        <v>10942</v>
      </c>
    </row>
    <row r="37" spans="1:4" outlineLevel="2" x14ac:dyDescent="0.25">
      <c r="A37" s="4" t="s">
        <v>32</v>
      </c>
      <c r="B37" s="17"/>
      <c r="C37" s="14"/>
      <c r="D37" s="12">
        <v>41195</v>
      </c>
    </row>
    <row r="38" spans="1:4" outlineLevel="1" x14ac:dyDescent="0.25">
      <c r="A38" s="5" t="s">
        <v>33</v>
      </c>
      <c r="B38" s="19">
        <f>SUM(B32:B35)</f>
        <v>32000</v>
      </c>
      <c r="C38" s="13">
        <f>C29+C32+C33+C34+C35+C36+C37</f>
        <v>57957</v>
      </c>
      <c r="D38" s="13">
        <f>D29+D32+D33+D34+D35+D36+D37</f>
        <v>55137</v>
      </c>
    </row>
    <row r="39" spans="1:4" outlineLevel="1" x14ac:dyDescent="0.25">
      <c r="A39" s="3" t="s">
        <v>34</v>
      </c>
      <c r="B39" s="17"/>
      <c r="C39" s="12"/>
      <c r="D39" s="12"/>
    </row>
    <row r="40" spans="1:4" outlineLevel="2" x14ac:dyDescent="0.25">
      <c r="A40" s="4" t="s">
        <v>35</v>
      </c>
      <c r="B40" s="17"/>
      <c r="C40" s="12">
        <v>22443.599999999999</v>
      </c>
      <c r="D40" s="12">
        <v>0</v>
      </c>
    </row>
    <row r="41" spans="1:4" outlineLevel="3" x14ac:dyDescent="0.25">
      <c r="A41" s="7" t="s">
        <v>36</v>
      </c>
      <c r="B41" s="17">
        <f>65*12</f>
        <v>780</v>
      </c>
      <c r="C41" s="12">
        <v>297</v>
      </c>
      <c r="D41" s="14"/>
    </row>
    <row r="42" spans="1:4" outlineLevel="3" x14ac:dyDescent="0.25">
      <c r="A42" s="7" t="s">
        <v>84</v>
      </c>
      <c r="B42" s="17">
        <v>92000</v>
      </c>
      <c r="C42" s="12">
        <v>60681.96</v>
      </c>
      <c r="D42" s="12">
        <v>128088.35</v>
      </c>
    </row>
    <row r="43" spans="1:4" outlineLevel="4" x14ac:dyDescent="0.25">
      <c r="A43" s="9" t="s">
        <v>37</v>
      </c>
      <c r="B43" s="17">
        <f>700*12</f>
        <v>8400</v>
      </c>
      <c r="C43" s="12">
        <v>7956.98</v>
      </c>
      <c r="D43" s="14"/>
    </row>
    <row r="44" spans="1:4" outlineLevel="3" x14ac:dyDescent="0.25">
      <c r="A44" s="10" t="s">
        <v>38</v>
      </c>
      <c r="B44" s="19">
        <f>B42+B43</f>
        <v>100400</v>
      </c>
      <c r="C44" s="13">
        <f>C42+C43</f>
        <v>68638.94</v>
      </c>
      <c r="D44" s="13">
        <f>D42+D43</f>
        <v>128088.35</v>
      </c>
    </row>
    <row r="45" spans="1:4" outlineLevel="2" x14ac:dyDescent="0.25">
      <c r="A45" s="8" t="s">
        <v>39</v>
      </c>
      <c r="B45" s="19">
        <f>B44+B41</f>
        <v>101180</v>
      </c>
      <c r="C45" s="13">
        <f>C40+C41+C44</f>
        <v>91379.540000000008</v>
      </c>
      <c r="D45" s="13">
        <f>D40+D41+D44</f>
        <v>128088.35</v>
      </c>
    </row>
    <row r="46" spans="1:4" outlineLevel="2" x14ac:dyDescent="0.25">
      <c r="A46" s="4" t="s">
        <v>40</v>
      </c>
      <c r="B46" s="17"/>
      <c r="C46" s="12"/>
      <c r="D46" s="12"/>
    </row>
    <row r="47" spans="1:4" outlineLevel="3" x14ac:dyDescent="0.25">
      <c r="A47" s="7" t="s">
        <v>41</v>
      </c>
      <c r="B47" s="17">
        <f t="shared" si="0"/>
        <v>1955.63</v>
      </c>
      <c r="C47" s="12">
        <v>2014.92</v>
      </c>
      <c r="D47" s="12">
        <v>1896.34</v>
      </c>
    </row>
    <row r="48" spans="1:4" outlineLevel="3" x14ac:dyDescent="0.25">
      <c r="A48" s="7" t="s">
        <v>42</v>
      </c>
      <c r="B48" s="17">
        <f t="shared" si="0"/>
        <v>229.23500000000001</v>
      </c>
      <c r="C48" s="12">
        <v>247.49</v>
      </c>
      <c r="D48" s="12">
        <v>210.98</v>
      </c>
    </row>
    <row r="49" spans="1:4" outlineLevel="3" x14ac:dyDescent="0.25">
      <c r="A49" s="7" t="s">
        <v>43</v>
      </c>
      <c r="B49" s="17">
        <f t="shared" si="0"/>
        <v>4314.7199999999993</v>
      </c>
      <c r="C49" s="12">
        <v>7361.44</v>
      </c>
      <c r="D49" s="12">
        <v>1268</v>
      </c>
    </row>
    <row r="50" spans="1:4" outlineLevel="3" x14ac:dyDescent="0.25">
      <c r="A50" s="7" t="s">
        <v>44</v>
      </c>
      <c r="B50" s="17">
        <f t="shared" si="0"/>
        <v>1400</v>
      </c>
      <c r="C50" s="12">
        <v>1400</v>
      </c>
      <c r="D50" s="14"/>
    </row>
    <row r="51" spans="1:4" outlineLevel="3" x14ac:dyDescent="0.25">
      <c r="A51" s="7" t="s">
        <v>45</v>
      </c>
      <c r="B51" s="17">
        <f t="shared" si="0"/>
        <v>3203.19</v>
      </c>
      <c r="C51" s="12">
        <v>3555.38</v>
      </c>
      <c r="D51" s="12">
        <v>2851</v>
      </c>
    </row>
    <row r="52" spans="1:4" outlineLevel="3" x14ac:dyDescent="0.25">
      <c r="A52" s="7" t="s">
        <v>46</v>
      </c>
      <c r="B52" s="17">
        <f t="shared" si="0"/>
        <v>437.87</v>
      </c>
      <c r="C52" s="12">
        <v>437.87</v>
      </c>
      <c r="D52" s="14"/>
    </row>
    <row r="53" spans="1:4" outlineLevel="3" x14ac:dyDescent="0.25">
      <c r="A53" s="7" t="s">
        <v>47</v>
      </c>
      <c r="B53" s="17">
        <f t="shared" si="0"/>
        <v>84.12</v>
      </c>
      <c r="C53" s="12">
        <v>246.26</v>
      </c>
      <c r="D53" s="12">
        <v>-78.02</v>
      </c>
    </row>
    <row r="54" spans="1:4" outlineLevel="3" x14ac:dyDescent="0.25">
      <c r="A54" s="7" t="s">
        <v>48</v>
      </c>
      <c r="B54" s="17">
        <f t="shared" si="0"/>
        <v>190.71</v>
      </c>
      <c r="C54" s="14"/>
      <c r="D54" s="12">
        <v>190.71</v>
      </c>
    </row>
    <row r="55" spans="1:4" outlineLevel="3" x14ac:dyDescent="0.25">
      <c r="A55" s="7" t="s">
        <v>49</v>
      </c>
      <c r="B55" s="17">
        <f t="shared" si="0"/>
        <v>4100</v>
      </c>
      <c r="C55" s="14"/>
      <c r="D55" s="12">
        <v>4100</v>
      </c>
    </row>
    <row r="56" spans="1:4" outlineLevel="3" x14ac:dyDescent="0.25">
      <c r="A56" s="7" t="s">
        <v>50</v>
      </c>
      <c r="B56" s="17">
        <f t="shared" si="0"/>
        <v>112</v>
      </c>
      <c r="C56" s="14"/>
      <c r="D56" s="12">
        <v>112</v>
      </c>
    </row>
    <row r="57" spans="1:4" outlineLevel="3" x14ac:dyDescent="0.25">
      <c r="A57" s="7" t="s">
        <v>51</v>
      </c>
      <c r="B57" s="17">
        <f t="shared" si="0"/>
        <v>56</v>
      </c>
      <c r="C57" s="14"/>
      <c r="D57" s="12">
        <v>56</v>
      </c>
    </row>
    <row r="58" spans="1:4" outlineLevel="2" x14ac:dyDescent="0.25">
      <c r="A58" s="8" t="s">
        <v>52</v>
      </c>
      <c r="B58" s="19">
        <f>SUM(B47:B57)</f>
        <v>16083.475</v>
      </c>
      <c r="C58" s="13">
        <f>C46+C47+C48+C49+C50+C51+C52+C53+C54+C55+C56+C57</f>
        <v>15263.36</v>
      </c>
      <c r="D58" s="13">
        <f>D46+D47+D48+D49+D50+D51+D52+D53+D54+D55+D56+D57</f>
        <v>10607.009999999998</v>
      </c>
    </row>
    <row r="59" spans="1:4" outlineLevel="2" x14ac:dyDescent="0.25">
      <c r="A59" s="4" t="s">
        <v>53</v>
      </c>
      <c r="B59" s="17"/>
      <c r="C59" s="12"/>
      <c r="D59" s="12"/>
    </row>
    <row r="60" spans="1:4" outlineLevel="3" x14ac:dyDescent="0.25">
      <c r="A60" s="7" t="s">
        <v>54</v>
      </c>
      <c r="B60" s="17">
        <f t="shared" si="0"/>
        <v>971.98</v>
      </c>
      <c r="C60" s="12">
        <v>4.4000000000000004</v>
      </c>
      <c r="D60" s="12">
        <v>1939.56</v>
      </c>
    </row>
    <row r="61" spans="1:4" outlineLevel="3" x14ac:dyDescent="0.25">
      <c r="A61" s="7" t="s">
        <v>55</v>
      </c>
      <c r="B61" s="17">
        <f t="shared" si="0"/>
        <v>60</v>
      </c>
      <c r="C61" s="12">
        <v>60</v>
      </c>
      <c r="D61" s="14"/>
    </row>
    <row r="62" spans="1:4" outlineLevel="3" x14ac:dyDescent="0.25">
      <c r="A62" s="7" t="s">
        <v>56</v>
      </c>
      <c r="B62" s="17">
        <f t="shared" si="0"/>
        <v>3044.14</v>
      </c>
      <c r="C62" s="12">
        <v>2953.99</v>
      </c>
      <c r="D62" s="12">
        <v>3134.29</v>
      </c>
    </row>
    <row r="63" spans="1:4" outlineLevel="3" x14ac:dyDescent="0.25">
      <c r="A63" s="7" t="s">
        <v>57</v>
      </c>
      <c r="B63" s="17">
        <f t="shared" si="0"/>
        <v>1431.17</v>
      </c>
      <c r="C63" s="12">
        <v>1431.17</v>
      </c>
      <c r="D63" s="14"/>
    </row>
    <row r="64" spans="1:4" outlineLevel="3" x14ac:dyDescent="0.25">
      <c r="A64" s="7" t="s">
        <v>58</v>
      </c>
      <c r="B64" s="17">
        <f t="shared" si="0"/>
        <v>74.900000000000006</v>
      </c>
      <c r="C64" s="12">
        <v>74.900000000000006</v>
      </c>
      <c r="D64" s="14"/>
    </row>
    <row r="65" spans="1:5" outlineLevel="3" x14ac:dyDescent="0.25">
      <c r="A65" s="7" t="s">
        <v>59</v>
      </c>
      <c r="B65" s="17">
        <f t="shared" si="0"/>
        <v>408.52499999999998</v>
      </c>
      <c r="C65" s="12">
        <v>572.65</v>
      </c>
      <c r="D65" s="12">
        <v>244.4</v>
      </c>
    </row>
    <row r="66" spans="1:5" outlineLevel="3" x14ac:dyDescent="0.25">
      <c r="A66" s="7" t="s">
        <v>60</v>
      </c>
      <c r="B66" s="17">
        <f t="shared" si="0"/>
        <v>14092.285</v>
      </c>
      <c r="C66" s="12">
        <v>11339.13</v>
      </c>
      <c r="D66" s="12">
        <v>16845.439999999999</v>
      </c>
    </row>
    <row r="67" spans="1:5" outlineLevel="3" x14ac:dyDescent="0.25">
      <c r="A67" s="7" t="s">
        <v>61</v>
      </c>
      <c r="B67" s="17">
        <f>90*12</f>
        <v>1080</v>
      </c>
      <c r="C67" s="12">
        <v>-69.540000000000006</v>
      </c>
      <c r="D67" s="12">
        <v>-2537.98</v>
      </c>
      <c r="E67" t="s">
        <v>86</v>
      </c>
    </row>
    <row r="68" spans="1:5" outlineLevel="3" x14ac:dyDescent="0.25">
      <c r="A68" s="7" t="s">
        <v>62</v>
      </c>
      <c r="B68" s="17">
        <f t="shared" si="0"/>
        <v>661.04</v>
      </c>
      <c r="C68" s="12">
        <v>650.64</v>
      </c>
      <c r="D68" s="12">
        <v>671.44</v>
      </c>
    </row>
    <row r="69" spans="1:5" outlineLevel="2" x14ac:dyDescent="0.25">
      <c r="A69" s="8" t="s">
        <v>63</v>
      </c>
      <c r="B69" s="19">
        <f>SUM(B60:B68)</f>
        <v>21824.04</v>
      </c>
      <c r="C69" s="13">
        <f>C59+C60+C61+C62+C63+C64+C65+C66+C67+C68</f>
        <v>17017.339999999997</v>
      </c>
      <c r="D69" s="13">
        <f>D59+D60+D61+D62+D63+D64+D65+D66+D67+D68</f>
        <v>20297.149999999998</v>
      </c>
    </row>
    <row r="70" spans="1:5" outlineLevel="2" x14ac:dyDescent="0.25">
      <c r="A70" s="4" t="s">
        <v>64</v>
      </c>
      <c r="B70" s="17"/>
      <c r="C70" s="12"/>
      <c r="D70" s="12"/>
    </row>
    <row r="71" spans="1:5" outlineLevel="3" x14ac:dyDescent="0.25">
      <c r="A71" s="7" t="s">
        <v>65</v>
      </c>
      <c r="B71" s="17">
        <v>0</v>
      </c>
      <c r="C71" s="14"/>
      <c r="D71" s="12">
        <v>300.08</v>
      </c>
    </row>
    <row r="72" spans="1:5" outlineLevel="3" x14ac:dyDescent="0.25">
      <c r="A72" s="7" t="s">
        <v>66</v>
      </c>
      <c r="B72" s="17">
        <v>0</v>
      </c>
      <c r="C72" s="14"/>
      <c r="D72" s="12">
        <v>7.38</v>
      </c>
    </row>
    <row r="73" spans="1:5" outlineLevel="3" x14ac:dyDescent="0.25">
      <c r="A73" s="7" t="s">
        <v>67</v>
      </c>
      <c r="B73" s="17">
        <v>0</v>
      </c>
      <c r="C73" s="14"/>
      <c r="D73" s="12">
        <v>29.22</v>
      </c>
    </row>
    <row r="74" spans="1:5" outlineLevel="2" x14ac:dyDescent="0.25">
      <c r="A74" s="8" t="s">
        <v>68</v>
      </c>
      <c r="B74" s="20">
        <v>0</v>
      </c>
      <c r="C74" s="15">
        <f>C70+C71+C72+C73</f>
        <v>0</v>
      </c>
      <c r="D74" s="13">
        <f>D70+D71+D72+D73</f>
        <v>336.67999999999995</v>
      </c>
    </row>
    <row r="75" spans="1:5" outlineLevel="1" x14ac:dyDescent="0.25">
      <c r="A75" s="5" t="s">
        <v>69</v>
      </c>
      <c r="B75" s="13">
        <f>B39+B45+B58+B69+B74</f>
        <v>139087.51500000001</v>
      </c>
      <c r="C75" s="13">
        <f>C39+C45+C58+C69+C74</f>
        <v>123660.24</v>
      </c>
      <c r="D75" s="13">
        <f>D39+D45+D58+D69+D74</f>
        <v>159329.19</v>
      </c>
    </row>
    <row r="76" spans="1:5" outlineLevel="1" x14ac:dyDescent="0.25">
      <c r="A76" s="3" t="s">
        <v>70</v>
      </c>
      <c r="B76" s="17">
        <f t="shared" ref="B76:B78" si="1">AVERAGE(C76,D76)</f>
        <v>0</v>
      </c>
      <c r="C76" s="12">
        <v>0</v>
      </c>
      <c r="D76" s="12">
        <v>0</v>
      </c>
    </row>
    <row r="77" spans="1:5" outlineLevel="2" x14ac:dyDescent="0.25">
      <c r="A77" s="4" t="s">
        <v>71</v>
      </c>
      <c r="B77" s="17"/>
      <c r="C77" s="14"/>
      <c r="D77" s="14"/>
    </row>
    <row r="78" spans="1:5" outlineLevel="1" x14ac:dyDescent="0.25">
      <c r="A78" s="5" t="s">
        <v>72</v>
      </c>
      <c r="B78" s="20">
        <f t="shared" si="1"/>
        <v>0</v>
      </c>
      <c r="C78" s="15">
        <f>C76+C77</f>
        <v>0</v>
      </c>
      <c r="D78" s="15">
        <f>D76+D77</f>
        <v>0</v>
      </c>
    </row>
    <row r="79" spans="1:5" x14ac:dyDescent="0.25">
      <c r="A79" s="6" t="s">
        <v>73</v>
      </c>
      <c r="B79" s="19">
        <f>B69+B58+B45+B38</f>
        <v>171087.51500000001</v>
      </c>
      <c r="C79" s="13">
        <f>C38+C75+C78</f>
        <v>181617.24</v>
      </c>
      <c r="D79" s="13">
        <f>D38+D75+D78</f>
        <v>214466.19</v>
      </c>
    </row>
    <row r="80" spans="1:5" x14ac:dyDescent="0.25">
      <c r="A80" s="6" t="s">
        <v>74</v>
      </c>
      <c r="B80" s="19">
        <f>B27-B79</f>
        <v>68705.56</v>
      </c>
      <c r="C80" s="13">
        <f>C27-C79</f>
        <v>67044.31</v>
      </c>
      <c r="D80" s="13">
        <f>D27-D79</f>
        <v>28577.640000000014</v>
      </c>
    </row>
    <row r="81" spans="1:4" hidden="1" x14ac:dyDescent="0.25">
      <c r="A81" s="2" t="s">
        <v>75</v>
      </c>
      <c r="B81" s="17"/>
      <c r="C81" s="14"/>
      <c r="D81" s="14"/>
    </row>
    <row r="82" spans="1:4" hidden="1" x14ac:dyDescent="0.25">
      <c r="A82" s="2" t="s">
        <v>76</v>
      </c>
      <c r="B82" s="17"/>
      <c r="C82" s="14"/>
      <c r="D82" s="14"/>
    </row>
    <row r="83" spans="1:4" hidden="1" x14ac:dyDescent="0.25">
      <c r="A83" s="6" t="s">
        <v>77</v>
      </c>
      <c r="B83" s="21"/>
      <c r="C83" s="15">
        <f>C81-C82</f>
        <v>0</v>
      </c>
      <c r="D83" s="15">
        <f>D81-D82</f>
        <v>0</v>
      </c>
    </row>
    <row r="84" spans="1:4" hidden="1" x14ac:dyDescent="0.25">
      <c r="A84" s="6" t="s">
        <v>78</v>
      </c>
      <c r="B84" s="13">
        <f>B80+B83</f>
        <v>68705.56</v>
      </c>
      <c r="C84" s="13">
        <f>C80+C83</f>
        <v>67044.31</v>
      </c>
      <c r="D84" s="13">
        <f>D80+D83</f>
        <v>28577.640000000014</v>
      </c>
    </row>
    <row r="85" spans="1:4" hidden="1" x14ac:dyDescent="0.25"/>
    <row r="88" spans="1:4" x14ac:dyDescent="0.25">
      <c r="A88" s="30"/>
      <c r="B88" s="30"/>
      <c r="C88" s="27"/>
      <c r="D88" s="27"/>
    </row>
  </sheetData>
  <mergeCells count="4">
    <mergeCell ref="A1:D1"/>
    <mergeCell ref="A2:D2"/>
    <mergeCell ref="A3:D3"/>
    <mergeCell ref="A88:D88"/>
  </mergeCells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88FA957EF3344840BE0302EB3B74D" ma:contentTypeVersion="13" ma:contentTypeDescription="Create a new document." ma:contentTypeScope="" ma:versionID="bdc84303be1ec6002586a7e09949f122">
  <xsd:schema xmlns:xsd="http://www.w3.org/2001/XMLSchema" xmlns:xs="http://www.w3.org/2001/XMLSchema" xmlns:p="http://schemas.microsoft.com/office/2006/metadata/properties" xmlns:ns2="a88458a0-f399-424e-80ab-974b55ffb594" xmlns:ns3="0196f980-8b72-4818-91b5-946042fce623" targetNamespace="http://schemas.microsoft.com/office/2006/metadata/properties" ma:root="true" ma:fieldsID="900ff328d4dfc3e4927a840733c82588" ns2:_="" ns3:_="">
    <xsd:import namespace="a88458a0-f399-424e-80ab-974b55ffb594"/>
    <xsd:import namespace="0196f980-8b72-4818-91b5-946042fce6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458a0-f399-424e-80ab-974b55ffb5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64bd897-d1ab-40ea-8d79-ef9c5e9def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96f980-8b72-4818-91b5-946042fce62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7bcfca3-68c6-4a93-8a42-194f7682404e}" ma:internalName="TaxCatchAll" ma:showField="CatchAllData" ma:web="0196f980-8b72-4818-91b5-946042fce6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8458a0-f399-424e-80ab-974b55ffb594">
      <Terms xmlns="http://schemas.microsoft.com/office/infopath/2007/PartnerControls"/>
    </lcf76f155ced4ddcb4097134ff3c332f>
    <TaxCatchAll xmlns="0196f980-8b72-4818-91b5-946042fce623" xsi:nil="true"/>
  </documentManagement>
</p:properties>
</file>

<file path=customXml/itemProps1.xml><?xml version="1.0" encoding="utf-8"?>
<ds:datastoreItem xmlns:ds="http://schemas.openxmlformats.org/officeDocument/2006/customXml" ds:itemID="{441C4975-F456-48F7-B116-B65775C0C0A5}"/>
</file>

<file path=customXml/itemProps2.xml><?xml version="1.0" encoding="utf-8"?>
<ds:datastoreItem xmlns:ds="http://schemas.openxmlformats.org/officeDocument/2006/customXml" ds:itemID="{E2BD8A96-9B09-4364-9D87-E5E7FA88CC9D}"/>
</file>

<file path=customXml/itemProps3.xml><?xml version="1.0" encoding="utf-8"?>
<ds:datastoreItem xmlns:ds="http://schemas.openxmlformats.org/officeDocument/2006/customXml" ds:itemID="{C495A9D0-2C74-4C68-99A8-685AFD7B8E36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Emily Klooster</cp:lastModifiedBy>
  <dcterms:created xsi:type="dcterms:W3CDTF">2022-03-24T08:55:57Z</dcterms:created>
  <dcterms:modified xsi:type="dcterms:W3CDTF">2026-05-19T15:33:03Z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0x01010029688FA957EF3344840BE0302EB3B74D</vt:lpwstr>
  </property>
</Properties>
</file>